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ziza\Desktop\"/>
    </mc:Choice>
  </mc:AlternateContent>
  <bookViews>
    <workbookView xWindow="0" yWindow="0" windowWidth="24000" windowHeight="9735"/>
  </bookViews>
  <sheets>
    <sheet name="لیست انجام کار" sheetId="2" r:id="rId1"/>
    <sheet name="تبدیل تاریخ میلادی به شمسی" sheetId="3" r:id="rId2"/>
  </sheets>
  <definedNames>
    <definedName name="end">'لیست انجام کار'!$P$7</definedName>
    <definedName name="high.choices">'لیست انجام کار'!$L$6:$L$10</definedName>
    <definedName name="high.type">'لیست انجام کار'!$P$9</definedName>
    <definedName name="start">'لیست انجام کار'!$P$6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7" i="2"/>
  <c r="B8" i="2"/>
  <c r="B6" i="2"/>
  <c r="C3" i="3" l="1"/>
  <c r="D3" i="3" s="1"/>
  <c r="O11" i="3" s="1"/>
  <c r="C4" i="3"/>
  <c r="D4" i="3" s="1"/>
  <c r="O12" i="3" s="1"/>
  <c r="C7" i="3"/>
  <c r="D7" i="3" s="1"/>
  <c r="O15" i="3" s="1"/>
  <c r="C6" i="3"/>
  <c r="D6" i="3" s="1"/>
  <c r="O14" i="3" s="1"/>
  <c r="C5" i="3"/>
  <c r="D5" i="3" s="1"/>
  <c r="O13" i="3" s="1"/>
  <c r="F3" i="3" l="1"/>
  <c r="F6" i="3"/>
  <c r="F7" i="3"/>
  <c r="F5" i="3"/>
  <c r="F4" i="3"/>
  <c r="E6" i="3"/>
  <c r="E4" i="3"/>
  <c r="M12" i="3" s="1"/>
  <c r="E7" i="3"/>
  <c r="E5" i="3"/>
  <c r="E3" i="3"/>
  <c r="M11" i="3" s="1"/>
  <c r="K13" i="3" l="1"/>
  <c r="J13" i="3"/>
  <c r="M13" i="3"/>
  <c r="L13" i="3"/>
  <c r="L15" i="3"/>
  <c r="M15" i="3"/>
  <c r="L14" i="3"/>
  <c r="M14" i="3"/>
  <c r="K12" i="3"/>
  <c r="L12" i="3"/>
  <c r="K11" i="3"/>
  <c r="L11" i="3"/>
  <c r="J15" i="3"/>
  <c r="K15" i="3"/>
  <c r="J14" i="3"/>
  <c r="K14" i="3"/>
  <c r="I13" i="3"/>
  <c r="I12" i="3"/>
  <c r="J12" i="3"/>
  <c r="I11" i="3"/>
  <c r="J11" i="3"/>
  <c r="H15" i="3"/>
  <c r="I15" i="3"/>
  <c r="H14" i="3"/>
  <c r="I14" i="3"/>
  <c r="H12" i="3"/>
  <c r="G13" i="3"/>
  <c r="H13" i="3"/>
  <c r="G12" i="3"/>
  <c r="G11" i="3"/>
  <c r="H11" i="3"/>
  <c r="F15" i="3"/>
  <c r="G15" i="3"/>
  <c r="F14" i="3"/>
  <c r="G14" i="3"/>
  <c r="E15" i="3"/>
  <c r="E14" i="3"/>
  <c r="E13" i="3"/>
  <c r="F13" i="3"/>
  <c r="E12" i="3"/>
  <c r="F12" i="3"/>
  <c r="E11" i="3"/>
  <c r="F11" i="3"/>
  <c r="D15" i="3"/>
  <c r="D14" i="3"/>
  <c r="D13" i="3"/>
  <c r="D12" i="3"/>
  <c r="D11" i="3"/>
  <c r="C12" i="3"/>
  <c r="B13" i="3"/>
  <c r="C13" i="3"/>
  <c r="B15" i="3"/>
  <c r="C15" i="3"/>
  <c r="B14" i="3"/>
  <c r="C14" i="3"/>
  <c r="B12" i="3"/>
  <c r="B11" i="3"/>
  <c r="C11" i="3"/>
  <c r="N11" i="3" l="1"/>
  <c r="P11" i="3" s="1"/>
  <c r="N12" i="3"/>
  <c r="P12" i="3" s="1"/>
  <c r="Q12" i="3" s="1"/>
  <c r="N14" i="3"/>
  <c r="P14" i="3" s="1"/>
  <c r="Q14" i="3" s="1"/>
  <c r="N15" i="3"/>
  <c r="P15" i="3" s="1"/>
  <c r="Q15" i="3" s="1"/>
  <c r="N13" i="3"/>
  <c r="P13" i="3" s="1"/>
  <c r="Q13" i="3" s="1"/>
  <c r="R13" i="3" l="1"/>
  <c r="G5" i="3" s="1"/>
  <c r="R14" i="3"/>
  <c r="G6" i="3" s="1"/>
  <c r="R15" i="3"/>
  <c r="G7" i="3" s="1"/>
  <c r="R12" i="3"/>
  <c r="G4" i="3" s="1"/>
  <c r="Q11" i="3"/>
  <c r="B22" i="3" l="1"/>
  <c r="C22" i="3" s="1"/>
  <c r="H7" i="3" s="1"/>
  <c r="B20" i="3"/>
  <c r="C20" i="3" s="1"/>
  <c r="H5" i="3" s="1"/>
  <c r="B19" i="3"/>
  <c r="C19" i="3" s="1"/>
  <c r="H4" i="3" s="1"/>
  <c r="B21" i="3"/>
  <c r="C21" i="3" s="1"/>
  <c r="H6" i="3" s="1"/>
  <c r="R11" i="3"/>
  <c r="G3" i="3" s="1"/>
  <c r="B18" i="3" s="1"/>
  <c r="E21" i="3" l="1"/>
  <c r="I6" i="3" s="1"/>
  <c r="J6" i="3" s="1"/>
  <c r="E19" i="3"/>
  <c r="I4" i="3" s="1"/>
  <c r="J4" i="3" s="1"/>
  <c r="E20" i="3"/>
  <c r="I5" i="3" s="1"/>
  <c r="J5" i="3" s="1"/>
  <c r="E22" i="3"/>
  <c r="I7" i="3" s="1"/>
  <c r="J7" i="3" s="1"/>
  <c r="C18" i="3"/>
  <c r="H3" i="3" s="1"/>
  <c r="E18" i="3" l="1"/>
  <c r="I3" i="3" s="1"/>
  <c r="J3" i="3" s="1"/>
  <c r="P7" i="2" s="1"/>
  <c r="P6" i="2" l="1"/>
</calcChain>
</file>

<file path=xl/sharedStrings.xml><?xml version="1.0" encoding="utf-8"?>
<sst xmlns="http://schemas.openxmlformats.org/spreadsheetml/2006/main" count="133" uniqueCount="94">
  <si>
    <t>وظایف 7 روز آینده</t>
  </si>
  <si>
    <t>وظایف 14 روز آینده</t>
  </si>
  <si>
    <t>وظایف 7 روز گذشته</t>
  </si>
  <si>
    <t>وظایف 14 روز گذشته</t>
  </si>
  <si>
    <t>محدوده انتخابی</t>
  </si>
  <si>
    <t>آغاز</t>
  </si>
  <si>
    <t>پایان</t>
  </si>
  <si>
    <t>نوع وظیفه</t>
  </si>
  <si>
    <t>تمام شده</t>
  </si>
  <si>
    <t>وظیفه 1</t>
  </si>
  <si>
    <t>وظیفه 2</t>
  </si>
  <si>
    <t>وظیفه 3</t>
  </si>
  <si>
    <t>وظیفه 4</t>
  </si>
  <si>
    <t>وظیفه 5</t>
  </si>
  <si>
    <t>وظیفه 6</t>
  </si>
  <si>
    <t>وظیفه 7</t>
  </si>
  <si>
    <t>وظیفه 8</t>
  </si>
  <si>
    <t>وظیفه 9</t>
  </si>
  <si>
    <t>وظیفه 10</t>
  </si>
  <si>
    <t>وظیفه 11</t>
  </si>
  <si>
    <t>وظیفه 12</t>
  </si>
  <si>
    <t>وظیفه 13</t>
  </si>
  <si>
    <t>وظیفه 14</t>
  </si>
  <si>
    <t>وظیفه 15</t>
  </si>
  <si>
    <t>وظیفه 16</t>
  </si>
  <si>
    <t>وظیفه 17</t>
  </si>
  <si>
    <t>وظیفه 18</t>
  </si>
  <si>
    <t>وظیفه 19</t>
  </si>
  <si>
    <t>وظیفه 20</t>
  </si>
  <si>
    <t>وظیفه 21</t>
  </si>
  <si>
    <t>وظیفه 22</t>
  </si>
  <si>
    <t>وظیفه 23</t>
  </si>
  <si>
    <t>وظیفه 24</t>
  </si>
  <si>
    <t>وظیفه 25</t>
  </si>
  <si>
    <t>وظیفه 26</t>
  </si>
  <si>
    <t>وظیفه 27</t>
  </si>
  <si>
    <t>وظیفه 28</t>
  </si>
  <si>
    <t>وظیفه 29</t>
  </si>
  <si>
    <t>وظیفه 30</t>
  </si>
  <si>
    <t>واحد12</t>
  </si>
  <si>
    <t>واحد11</t>
  </si>
  <si>
    <t>واحد13</t>
  </si>
  <si>
    <t>واحد44</t>
  </si>
  <si>
    <t>واحد42</t>
  </si>
  <si>
    <t>واحد29</t>
  </si>
  <si>
    <t>واحد50</t>
  </si>
  <si>
    <t>واحد31</t>
  </si>
  <si>
    <t>واحد25</t>
  </si>
  <si>
    <t>واحد20</t>
  </si>
  <si>
    <t>واحد33</t>
  </si>
  <si>
    <t>واحد26</t>
  </si>
  <si>
    <t>واحد55</t>
  </si>
  <si>
    <t>واحد18</t>
  </si>
  <si>
    <t>واحد35</t>
  </si>
  <si>
    <t>واحد34</t>
  </si>
  <si>
    <t>واحد45</t>
  </si>
  <si>
    <t>واحد37</t>
  </si>
  <si>
    <t>واحد49</t>
  </si>
  <si>
    <t>واحد28</t>
  </si>
  <si>
    <t>واحد15</t>
  </si>
  <si>
    <t>واحد48</t>
  </si>
  <si>
    <t>واحد47</t>
  </si>
  <si>
    <t>واحد</t>
  </si>
  <si>
    <t>وظایف</t>
  </si>
  <si>
    <t>ردیف</t>
  </si>
  <si>
    <t>تاریخ انجام کار</t>
  </si>
  <si>
    <t>وضعیت انجام</t>
  </si>
  <si>
    <t>موارد.انتخابی</t>
  </si>
  <si>
    <t>نوع انتخاب</t>
  </si>
  <si>
    <t>لیست انجام کار</t>
  </si>
  <si>
    <t>تاریخ</t>
  </si>
  <si>
    <t>امروز</t>
  </si>
  <si>
    <t xml:space="preserve"> 7 روز آینده</t>
  </si>
  <si>
    <t xml:space="preserve"> 14 روز آینده</t>
  </si>
  <si>
    <t xml:space="preserve"> 7 روز گذشته</t>
  </si>
  <si>
    <t xml:space="preserve"> 14 روز گذشته</t>
  </si>
  <si>
    <t>سال</t>
  </si>
  <si>
    <t>ماه</t>
  </si>
  <si>
    <t>روز</t>
  </si>
  <si>
    <t>مجموع</t>
  </si>
  <si>
    <t>سال شمسی</t>
  </si>
  <si>
    <t>تبدیل سال میلادی به شمسی</t>
  </si>
  <si>
    <t>تبدیل ماه میلادی به شمسی</t>
  </si>
  <si>
    <t>تبدیل روز میلادی به شمسی</t>
  </si>
  <si>
    <t>تاریخ امروز</t>
  </si>
  <si>
    <t xml:space="preserve"> تاریخ 7روز گذشته</t>
  </si>
  <si>
    <t>تاریخ 14 روز گذشته</t>
  </si>
  <si>
    <t>تاریخ 7 روز آینده</t>
  </si>
  <si>
    <t>تاریخ 14 روز آینده</t>
  </si>
  <si>
    <t>تاریخ میلادی</t>
  </si>
  <si>
    <t>تاریخ شمسی</t>
  </si>
  <si>
    <t>وظیفه31</t>
  </si>
  <si>
    <t>وظیف32</t>
  </si>
  <si>
    <t>برای پنهان کردن این قسمت ستون ها را انتخاب و کلیلک راست نمایید سپس گزینه HIDE را انتخاب کنید.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</si>
</sst>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&quot;/&quot;##&quot;/&quot;##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B Nazanin"/>
      <charset val="178"/>
    </font>
    <font>
      <sz val="11"/>
      <color theme="1"/>
      <name val="Calibri"/>
      <family val="2"/>
    </font>
    <font>
      <b/>
      <sz val="12"/>
      <color theme="1"/>
      <name val="B Nazanin"/>
      <charset val="178"/>
    </font>
    <font>
      <sz val="11"/>
      <color theme="0"/>
      <name val="Calibri"/>
      <family val="2"/>
      <charset val="178"/>
      <scheme val="minor"/>
    </font>
    <font>
      <sz val="26"/>
      <color theme="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</patternFill>
    </fill>
  </fills>
  <borders count="1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4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1"/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0" xfId="0" applyFont="1" applyBorder="1" applyAlignment="1">
      <alignment horizontal="center" vertical="center"/>
    </xf>
    <xf numFmtId="0" fontId="0" fillId="0" borderId="13" xfId="0" applyBorder="1"/>
    <xf numFmtId="14" fontId="0" fillId="0" borderId="13" xfId="0" applyNumberFormat="1" applyBorder="1"/>
    <xf numFmtId="164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164" fontId="2" fillId="0" borderId="15" xfId="0" applyNumberFormat="1" applyFont="1" applyBorder="1" applyAlignment="1">
      <alignment horizontal="center" vertical="center"/>
    </xf>
    <xf numFmtId="0" fontId="0" fillId="0" borderId="16" xfId="0" applyBorder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readingOrder="2"/>
    </xf>
    <xf numFmtId="14" fontId="4" fillId="0" borderId="5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1" applyFont="1" applyBorder="1"/>
    <xf numFmtId="0" fontId="4" fillId="0" borderId="0" xfId="0" applyFont="1" applyBorder="1"/>
    <xf numFmtId="0" fontId="4" fillId="0" borderId="0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right" vertical="center"/>
    </xf>
    <xf numFmtId="0" fontId="4" fillId="2" borderId="7" xfId="1" applyFont="1" applyFill="1" applyBorder="1" applyAlignment="1">
      <alignment horizontal="right" vertical="center"/>
    </xf>
    <xf numFmtId="0" fontId="4" fillId="2" borderId="8" xfId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right"/>
    </xf>
    <xf numFmtId="0" fontId="4" fillId="2" borderId="7" xfId="1" applyFont="1" applyFill="1" applyBorder="1" applyAlignment="1">
      <alignment horizontal="right"/>
    </xf>
    <xf numFmtId="0" fontId="4" fillId="2" borderId="8" xfId="1" applyFont="1" applyFill="1" applyBorder="1" applyAlignment="1">
      <alignment horizontal="right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5" fillId="4" borderId="0" xfId="2" applyAlignment="1">
      <alignment horizontal="right" vertical="center"/>
    </xf>
    <xf numFmtId="0" fontId="5" fillId="4" borderId="0" xfId="2" applyAlignment="1">
      <alignment horizontal="right" vertical="center"/>
    </xf>
    <xf numFmtId="0" fontId="6" fillId="4" borderId="0" xfId="2" applyFont="1" applyAlignment="1">
      <alignment horizontal="right" vertical="center"/>
    </xf>
  </cellXfs>
  <cellStyles count="3">
    <cellStyle name="Accent6" xfId="2" builtinId="49"/>
    <cellStyle name="Normal" xfId="0" builtinId="0"/>
    <cellStyle name="Normal 2" xfId="1"/>
  </cellStyles>
  <dxfs count="8"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numFmt numFmtId="164" formatCode="####&quot;/&quot;##&quot;/&quot;##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P$5" fmlaRange="high.choices" noThreeD="1" sel="4" val="0"/>
</file>

<file path=xl/ctrlProps/ctrlProp2.xml><?xml version="1.0" encoding="utf-8"?>
<formControlPr xmlns="http://schemas.microsoft.com/office/spreadsheetml/2009/9/main" objectType="Radio" checked="Checked" firstButton="1" fmlaLink="$P$9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6</xdr:col>
      <xdr:colOff>0</xdr:colOff>
      <xdr:row>3</xdr:row>
      <xdr:rowOff>76200</xdr:rowOff>
    </xdr:to>
    <xdr:sp macro="" textlink="">
      <xdr:nvSpPr>
        <xdr:cNvPr id="4" name="Rounded Rectangle 3"/>
        <xdr:cNvSpPr/>
      </xdr:nvSpPr>
      <xdr:spPr>
        <a:xfrm flipH="1">
          <a:off x="11232794400" y="847725"/>
          <a:ext cx="6438900" cy="323850"/>
        </a:xfrm>
        <a:prstGeom prst="roundRect">
          <a:avLst>
            <a:gd name="adj" fmla="val 8334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a-IR" sz="1200" b="1">
              <a:solidFill>
                <a:schemeClr val="tx1">
                  <a:lumMod val="65000"/>
                  <a:lumOff val="35000"/>
                </a:schemeClr>
              </a:solidFill>
              <a:cs typeface="B Nazanin" pitchFamily="2" charset="-78"/>
            </a:rPr>
            <a:t>چه</a:t>
          </a:r>
          <a:r>
            <a:rPr lang="fa-IR" sz="1200" b="1" baseline="0">
              <a:solidFill>
                <a:schemeClr val="tx1">
                  <a:lumMod val="65000"/>
                  <a:lumOff val="35000"/>
                </a:schemeClr>
              </a:solidFill>
              <a:cs typeface="B Nazanin" pitchFamily="2" charset="-78"/>
            </a:rPr>
            <a:t> وظایفی رنگی شود ؟</a:t>
          </a:r>
          <a:endParaRPr lang="en-US" sz="1200" b="1">
            <a:solidFill>
              <a:schemeClr val="tx1">
                <a:lumMod val="65000"/>
                <a:lumOff val="35000"/>
              </a:schemeClr>
            </a:solidFill>
            <a:cs typeface="B Nazanin" pitchFamily="2" charset="-7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1</xdr:row>
          <xdr:rowOff>171450</xdr:rowOff>
        </xdr:from>
        <xdr:to>
          <xdr:col>3</xdr:col>
          <xdr:colOff>9525</xdr:colOff>
          <xdr:row>2</xdr:row>
          <xdr:rowOff>200025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</xdr:row>
          <xdr:rowOff>0</xdr:rowOff>
        </xdr:from>
        <xdr:to>
          <xdr:col>3</xdr:col>
          <xdr:colOff>742950</xdr:colOff>
          <xdr:row>2</xdr:row>
          <xdr:rowOff>209550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تمام وظایف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2</xdr:row>
          <xdr:rowOff>0</xdr:rowOff>
        </xdr:from>
        <xdr:to>
          <xdr:col>4</xdr:col>
          <xdr:colOff>638175</xdr:colOff>
          <xdr:row>2</xdr:row>
          <xdr:rowOff>209550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وظایف تمام نشده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2</xdr:row>
          <xdr:rowOff>0</xdr:rowOff>
        </xdr:from>
        <xdr:to>
          <xdr:col>5</xdr:col>
          <xdr:colOff>523875</xdr:colOff>
          <xdr:row>2</xdr:row>
          <xdr:rowOff>209550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وظایف تمام شده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e13" displayName="Table13" ref="B5:F37" totalsRowShown="0" headerRowDxfId="6" dataDxfId="5">
  <tableColumns count="5">
    <tableColumn id="1" name="ردیف" dataDxfId="4">
      <calculatedColumnFormula>IF(Table13[[#This Row],[وظایف]]="","",ROW()-ROW(Table13[[#Headers],[ردیف]]))</calculatedColumnFormula>
    </tableColumn>
    <tableColumn id="2" name="وظایف" dataDxfId="3"/>
    <tableColumn id="3" name="واحد" dataDxfId="2"/>
    <tableColumn id="4" name="تاریخ انجام کار" dataDxfId="1"/>
    <tableColumn id="5" name="وضعیت انجام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37"/>
  <sheetViews>
    <sheetView showGridLines="0" rightToLeft="1" tabSelected="1" workbookViewId="0">
      <selection activeCell="D17" sqref="D17"/>
    </sheetView>
  </sheetViews>
  <sheetFormatPr defaultRowHeight="15" x14ac:dyDescent="0.25"/>
  <cols>
    <col min="1" max="1" width="4" customWidth="1"/>
    <col min="2" max="2" width="5.85546875" customWidth="1"/>
    <col min="3" max="3" width="37.5703125" customWidth="1"/>
    <col min="4" max="5" width="16" customWidth="1"/>
    <col min="8" max="8" width="11.5703125" customWidth="1"/>
    <col min="9" max="9" width="13.85546875" customWidth="1"/>
    <col min="12" max="12" width="19" bestFit="1" customWidth="1"/>
    <col min="13" max="13" width="9.42578125" bestFit="1" customWidth="1"/>
    <col min="15" max="15" width="10.42578125" bestFit="1" customWidth="1"/>
    <col min="16" max="16" width="9.42578125" bestFit="1" customWidth="1"/>
    <col min="17" max="17" width="9.85546875" bestFit="1" customWidth="1"/>
  </cols>
  <sheetData>
    <row r="1" spans="1:17" s="51" customFormat="1" ht="57.75" customHeight="1" x14ac:dyDescent="0.25">
      <c r="A1" s="52" t="s">
        <v>69</v>
      </c>
      <c r="B1" s="50"/>
      <c r="C1" s="50"/>
    </row>
    <row r="3" spans="1:17" ht="20.25" thickBot="1" x14ac:dyDescent="0.55000000000000004">
      <c r="H3" s="37" t="s">
        <v>4</v>
      </c>
      <c r="I3" s="38"/>
      <c r="K3" s="39" t="s">
        <v>93</v>
      </c>
      <c r="L3" s="40"/>
      <c r="M3" s="40"/>
      <c r="N3" s="40"/>
      <c r="O3" s="40"/>
      <c r="P3" s="40"/>
      <c r="Q3" s="40"/>
    </row>
    <row r="4" spans="1:17" ht="20.25" thickTop="1" x14ac:dyDescent="0.25">
      <c r="H4" s="10" t="s">
        <v>5</v>
      </c>
      <c r="I4" s="8">
        <v>13990925</v>
      </c>
      <c r="J4" s="18"/>
      <c r="K4" s="11"/>
      <c r="L4" s="12"/>
      <c r="M4" s="12"/>
      <c r="N4" s="12"/>
      <c r="O4" s="12"/>
      <c r="P4" s="12"/>
      <c r="Q4" s="13"/>
    </row>
    <row r="5" spans="1:17" ht="19.5" x14ac:dyDescent="0.5">
      <c r="B5" s="2" t="s">
        <v>64</v>
      </c>
      <c r="C5" s="2" t="s">
        <v>63</v>
      </c>
      <c r="D5" s="2" t="s">
        <v>62</v>
      </c>
      <c r="E5" s="2" t="s">
        <v>65</v>
      </c>
      <c r="F5" s="2" t="s">
        <v>66</v>
      </c>
      <c r="H5" s="10" t="s">
        <v>6</v>
      </c>
      <c r="I5" s="9">
        <v>139491027</v>
      </c>
      <c r="J5" s="18"/>
      <c r="K5" s="14"/>
      <c r="L5" s="35" t="s">
        <v>67</v>
      </c>
      <c r="M5" s="15"/>
      <c r="N5" s="15"/>
      <c r="O5" s="36" t="s">
        <v>68</v>
      </c>
      <c r="P5" s="4">
        <v>4</v>
      </c>
      <c r="Q5" s="16"/>
    </row>
    <row r="6" spans="1:17" ht="19.5" x14ac:dyDescent="0.5">
      <c r="B6" s="2">
        <f>IF(Table13[[#This Row],[وظایف]]="","",ROW()-ROW(Table13[[#Headers],[ردیف]]))</f>
        <v>1</v>
      </c>
      <c r="C6" s="3" t="s">
        <v>9</v>
      </c>
      <c r="D6" s="2" t="s">
        <v>39</v>
      </c>
      <c r="E6" s="7">
        <v>13940519</v>
      </c>
      <c r="F6" s="2"/>
      <c r="K6" s="14"/>
      <c r="L6" s="10" t="s">
        <v>0</v>
      </c>
      <c r="M6" s="15"/>
      <c r="N6" s="15"/>
      <c r="O6" s="36" t="s">
        <v>5</v>
      </c>
      <c r="P6" s="6">
        <f ca="1">VALUE(CHOOSE($P$5,'تبدیل تاریخ میلادی به شمسی'!J3,'تبدیل تاریخ میلادی به شمسی'!J3, 'تبدیل تاریخ میلادی به شمسی'!J4,'تبدیل تاریخ میلادی به شمسی'!J5,$I$4))</f>
        <v>13990818</v>
      </c>
      <c r="Q6" s="17"/>
    </row>
    <row r="7" spans="1:17" ht="19.5" x14ac:dyDescent="0.5">
      <c r="B7" s="2">
        <f>IF(Table13[[#This Row],[وظایف]]="","",ROW()-ROW(Table13[[#Headers],[ردیف]]))</f>
        <v>2</v>
      </c>
      <c r="C7" s="3" t="s">
        <v>10</v>
      </c>
      <c r="D7" s="2" t="s">
        <v>40</v>
      </c>
      <c r="E7" s="7">
        <v>13940520</v>
      </c>
      <c r="F7" s="2" t="s">
        <v>8</v>
      </c>
      <c r="K7" s="14"/>
      <c r="L7" s="10" t="s">
        <v>1</v>
      </c>
      <c r="M7" s="15"/>
      <c r="N7" s="15"/>
      <c r="O7" s="36" t="s">
        <v>6</v>
      </c>
      <c r="P7" s="6">
        <f ca="1">VALUE(CHOOSE($P$5,'تبدیل تاریخ میلادی به شمسی'!J6,'تبدیل تاریخ میلادی به شمسی'!J7,'تبدیل تاریخ میلادی به شمسی'!J3,'تبدیل تاریخ میلادی به شمسی'!J3,$I$5))</f>
        <v>13990902</v>
      </c>
      <c r="Q7" s="16"/>
    </row>
    <row r="8" spans="1:17" ht="19.5" x14ac:dyDescent="0.5">
      <c r="B8" s="2">
        <f>IF(Table13[[#This Row],[وظایف]]="","",ROW()-ROW(Table13[[#Headers],[ردیف]]))</f>
        <v>3</v>
      </c>
      <c r="C8" s="3" t="s">
        <v>11</v>
      </c>
      <c r="D8" s="2" t="s">
        <v>41</v>
      </c>
      <c r="E8" s="7">
        <v>13940529</v>
      </c>
      <c r="F8" s="2" t="s">
        <v>8</v>
      </c>
      <c r="K8" s="14"/>
      <c r="L8" s="10" t="s">
        <v>2</v>
      </c>
      <c r="M8" s="15"/>
      <c r="N8" s="15"/>
      <c r="O8" s="15"/>
      <c r="P8" s="15"/>
      <c r="Q8" s="16"/>
    </row>
    <row r="9" spans="1:17" ht="19.5" x14ac:dyDescent="0.5">
      <c r="B9" s="2">
        <f>IF(Table13[[#This Row],[وظایف]]="","",ROW()-ROW(Table13[[#Headers],[ردیف]]))</f>
        <v>4</v>
      </c>
      <c r="C9" s="3" t="s">
        <v>12</v>
      </c>
      <c r="D9" s="2" t="s">
        <v>42</v>
      </c>
      <c r="E9" s="7">
        <v>13940530</v>
      </c>
      <c r="F9" s="2"/>
      <c r="K9" s="14"/>
      <c r="L9" s="10" t="s">
        <v>3</v>
      </c>
      <c r="M9" s="15"/>
      <c r="N9" s="15"/>
      <c r="O9" s="36" t="s">
        <v>7</v>
      </c>
      <c r="P9" s="4">
        <v>1</v>
      </c>
      <c r="Q9" s="16"/>
    </row>
    <row r="10" spans="1:17" ht="19.5" x14ac:dyDescent="0.5">
      <c r="B10" s="2">
        <f>IF(Table13[[#This Row],[وظایف]]="","",ROW()-ROW(Table13[[#Headers],[ردیف]]))</f>
        <v>5</v>
      </c>
      <c r="C10" s="3" t="s">
        <v>13</v>
      </c>
      <c r="D10" s="2" t="s">
        <v>43</v>
      </c>
      <c r="E10" s="7">
        <v>13940602</v>
      </c>
      <c r="F10" s="2" t="s">
        <v>8</v>
      </c>
      <c r="K10" s="14"/>
      <c r="L10" s="10" t="s">
        <v>4</v>
      </c>
      <c r="M10" s="15"/>
      <c r="N10" s="15"/>
      <c r="O10" s="15"/>
      <c r="P10" s="15"/>
      <c r="Q10" s="16"/>
    </row>
    <row r="11" spans="1:17" ht="19.5" x14ac:dyDescent="0.5">
      <c r="B11" s="2">
        <f>IF(Table13[[#This Row],[وظایف]]="","",ROW()-ROW(Table13[[#Headers],[ردیف]]))</f>
        <v>6</v>
      </c>
      <c r="C11" s="3" t="s">
        <v>14</v>
      </c>
      <c r="D11" s="2" t="s">
        <v>44</v>
      </c>
      <c r="E11" s="7">
        <v>13940603</v>
      </c>
      <c r="F11" s="2" t="s">
        <v>8</v>
      </c>
      <c r="K11" s="14"/>
      <c r="L11" s="15"/>
      <c r="M11" s="15"/>
      <c r="N11" s="15"/>
      <c r="O11" s="15"/>
      <c r="P11" s="15"/>
      <c r="Q11" s="16"/>
    </row>
    <row r="12" spans="1:17" ht="19.5" x14ac:dyDescent="0.5">
      <c r="B12" s="2">
        <f>IF(Table13[[#This Row],[وظایف]]="","",ROW()-ROW(Table13[[#Headers],[ردیف]]))</f>
        <v>7</v>
      </c>
      <c r="C12" s="3" t="s">
        <v>15</v>
      </c>
      <c r="D12" s="2" t="s">
        <v>43</v>
      </c>
      <c r="E12" s="7">
        <v>13940604</v>
      </c>
      <c r="F12" s="2"/>
      <c r="K12" s="14"/>
      <c r="N12" s="15"/>
      <c r="O12" s="35" t="s">
        <v>66</v>
      </c>
      <c r="P12" s="15"/>
      <c r="Q12" s="16"/>
    </row>
    <row r="13" spans="1:17" ht="19.5" x14ac:dyDescent="0.5">
      <c r="B13" s="2">
        <f>IF(Table13[[#This Row],[وظایف]]="","",ROW()-ROW(Table13[[#Headers],[ردیف]]))</f>
        <v>8</v>
      </c>
      <c r="C13" s="3" t="s">
        <v>16</v>
      </c>
      <c r="D13" s="2" t="s">
        <v>45</v>
      </c>
      <c r="E13" s="7">
        <v>13940605</v>
      </c>
      <c r="F13" s="2"/>
      <c r="K13" s="14"/>
      <c r="N13" s="15"/>
      <c r="O13" s="4" t="s">
        <v>8</v>
      </c>
      <c r="P13" s="18"/>
      <c r="Q13" s="16"/>
    </row>
    <row r="14" spans="1:17" ht="19.5" x14ac:dyDescent="0.5">
      <c r="B14" s="2">
        <f>IF(Table13[[#This Row],[وظایف]]="","",ROW()-ROW(Table13[[#Headers],[ردیف]]))</f>
        <v>9</v>
      </c>
      <c r="C14" s="3" t="s">
        <v>17</v>
      </c>
      <c r="D14" s="2" t="s">
        <v>46</v>
      </c>
      <c r="E14" s="7">
        <v>13940606</v>
      </c>
      <c r="F14" s="2"/>
      <c r="K14" s="14"/>
      <c r="N14" s="15"/>
      <c r="O14" s="4"/>
      <c r="P14" s="18"/>
      <c r="Q14" s="16"/>
    </row>
    <row r="15" spans="1:17" ht="20.25" thickBot="1" x14ac:dyDescent="0.55000000000000004">
      <c r="B15" s="2">
        <f>IF(Table13[[#This Row],[وظایف]]="","",ROW()-ROW(Table13[[#Headers],[ردیف]]))</f>
        <v>10</v>
      </c>
      <c r="C15" s="3" t="s">
        <v>18</v>
      </c>
      <c r="D15" s="2" t="s">
        <v>47</v>
      </c>
      <c r="E15" s="7">
        <v>13940607</v>
      </c>
      <c r="F15" s="2"/>
      <c r="K15" s="19"/>
      <c r="L15" s="20"/>
      <c r="M15" s="20"/>
      <c r="N15" s="20"/>
      <c r="O15" s="20"/>
      <c r="P15" s="21"/>
      <c r="Q15" s="22"/>
    </row>
    <row r="16" spans="1:17" ht="20.25" thickTop="1" x14ac:dyDescent="0.5">
      <c r="B16" s="2">
        <f>IF(Table13[[#This Row],[وظایف]]="","",ROW()-ROW(Table13[[#Headers],[ردیف]]))</f>
        <v>11</v>
      </c>
      <c r="C16" s="3" t="s">
        <v>19</v>
      </c>
      <c r="D16" s="2" t="s">
        <v>48</v>
      </c>
      <c r="E16" s="7">
        <v>13940608</v>
      </c>
      <c r="F16" s="2"/>
      <c r="K16" s="1"/>
      <c r="L16" s="1"/>
      <c r="M16" s="1"/>
      <c r="N16" s="1"/>
      <c r="O16" s="1"/>
      <c r="P16" s="1"/>
    </row>
    <row r="17" spans="2:6" ht="19.5" x14ac:dyDescent="0.25">
      <c r="B17" s="2">
        <f>IF(Table13[[#This Row],[وظایف]]="","",ROW()-ROW(Table13[[#Headers],[ردیف]]))</f>
        <v>12</v>
      </c>
      <c r="C17" s="3" t="s">
        <v>20</v>
      </c>
      <c r="D17" s="2" t="s">
        <v>49</v>
      </c>
      <c r="E17" s="7">
        <v>13940609</v>
      </c>
      <c r="F17" s="2"/>
    </row>
    <row r="18" spans="2:6" ht="19.5" x14ac:dyDescent="0.25">
      <c r="B18" s="2">
        <f>IF(Table13[[#This Row],[وظایف]]="","",ROW()-ROW(Table13[[#Headers],[ردیف]]))</f>
        <v>13</v>
      </c>
      <c r="C18" s="3" t="s">
        <v>21</v>
      </c>
      <c r="D18" s="2" t="s">
        <v>50</v>
      </c>
      <c r="E18" s="7">
        <v>13940610</v>
      </c>
      <c r="F18" s="2"/>
    </row>
    <row r="19" spans="2:6" ht="19.5" x14ac:dyDescent="0.25">
      <c r="B19" s="2">
        <f>IF(Table13[[#This Row],[وظایف]]="","",ROW()-ROW(Table13[[#Headers],[ردیف]]))</f>
        <v>14</v>
      </c>
      <c r="C19" s="3" t="s">
        <v>22</v>
      </c>
      <c r="D19" s="2" t="s">
        <v>41</v>
      </c>
      <c r="E19" s="7">
        <v>13940611</v>
      </c>
      <c r="F19" s="2"/>
    </row>
    <row r="20" spans="2:6" ht="19.5" x14ac:dyDescent="0.25">
      <c r="B20" s="2">
        <f>IF(Table13[[#This Row],[وظایف]]="","",ROW()-ROW(Table13[[#Headers],[ردیف]]))</f>
        <v>15</v>
      </c>
      <c r="C20" s="3" t="s">
        <v>23</v>
      </c>
      <c r="D20" s="2" t="s">
        <v>51</v>
      </c>
      <c r="E20" s="7">
        <v>13940612</v>
      </c>
      <c r="F20" s="2" t="s">
        <v>8</v>
      </c>
    </row>
    <row r="21" spans="2:6" ht="19.5" x14ac:dyDescent="0.25">
      <c r="B21" s="2">
        <f>IF(Table13[[#This Row],[وظایف]]="","",ROW()-ROW(Table13[[#Headers],[ردیف]]))</f>
        <v>16</v>
      </c>
      <c r="C21" s="3" t="s">
        <v>24</v>
      </c>
      <c r="D21" s="2" t="s">
        <v>52</v>
      </c>
      <c r="E21" s="7">
        <v>13940613</v>
      </c>
      <c r="F21" s="2"/>
    </row>
    <row r="22" spans="2:6" ht="19.5" x14ac:dyDescent="0.25">
      <c r="B22" s="2">
        <f>IF(Table13[[#This Row],[وظایف]]="","",ROW()-ROW(Table13[[#Headers],[ردیف]]))</f>
        <v>17</v>
      </c>
      <c r="C22" s="3" t="s">
        <v>25</v>
      </c>
      <c r="D22" s="2" t="s">
        <v>51</v>
      </c>
      <c r="E22" s="7">
        <v>13940715</v>
      </c>
      <c r="F22" s="2"/>
    </row>
    <row r="23" spans="2:6" ht="19.5" x14ac:dyDescent="0.25">
      <c r="B23" s="2">
        <f>IF(Table13[[#This Row],[وظایف]]="","",ROW()-ROW(Table13[[#Headers],[ردیف]]))</f>
        <v>18</v>
      </c>
      <c r="C23" s="3" t="s">
        <v>26</v>
      </c>
      <c r="D23" s="2" t="s">
        <v>53</v>
      </c>
      <c r="E23" s="7">
        <v>13940716</v>
      </c>
      <c r="F23" s="2" t="s">
        <v>8</v>
      </c>
    </row>
    <row r="24" spans="2:6" ht="19.5" x14ac:dyDescent="0.25">
      <c r="B24" s="2">
        <f>IF(Table13[[#This Row],[وظایف]]="","",ROW()-ROW(Table13[[#Headers],[ردیف]]))</f>
        <v>19</v>
      </c>
      <c r="C24" s="3" t="s">
        <v>27</v>
      </c>
      <c r="D24" s="2" t="s">
        <v>54</v>
      </c>
      <c r="E24" s="7">
        <v>13940717</v>
      </c>
      <c r="F24" s="2"/>
    </row>
    <row r="25" spans="2:6" ht="19.5" x14ac:dyDescent="0.25">
      <c r="B25" s="2">
        <f>IF(Table13[[#This Row],[وظایف]]="","",ROW()-ROW(Table13[[#Headers],[ردیف]]))</f>
        <v>20</v>
      </c>
      <c r="C25" s="3" t="s">
        <v>28</v>
      </c>
      <c r="D25" s="2" t="s">
        <v>55</v>
      </c>
      <c r="E25" s="7">
        <v>13940718</v>
      </c>
      <c r="F25" s="2" t="s">
        <v>8</v>
      </c>
    </row>
    <row r="26" spans="2:6" ht="19.5" x14ac:dyDescent="0.25">
      <c r="B26" s="2">
        <f>IF(Table13[[#This Row],[وظایف]]="","",ROW()-ROW(Table13[[#Headers],[ردیف]]))</f>
        <v>21</v>
      </c>
      <c r="C26" s="3" t="s">
        <v>29</v>
      </c>
      <c r="D26" s="2" t="s">
        <v>39</v>
      </c>
      <c r="E26" s="7">
        <v>13940719</v>
      </c>
      <c r="F26" s="2" t="s">
        <v>8</v>
      </c>
    </row>
    <row r="27" spans="2:6" ht="19.5" x14ac:dyDescent="0.25">
      <c r="B27" s="2">
        <f>IF(Table13[[#This Row],[وظایف]]="","",ROW()-ROW(Table13[[#Headers],[ردیف]]))</f>
        <v>22</v>
      </c>
      <c r="C27" s="3" t="s">
        <v>30</v>
      </c>
      <c r="D27" s="2" t="s">
        <v>56</v>
      </c>
      <c r="E27" s="7">
        <v>13940816</v>
      </c>
      <c r="F27" s="2"/>
    </row>
    <row r="28" spans="2:6" ht="19.5" x14ac:dyDescent="0.25">
      <c r="B28" s="2">
        <f>IF(Table13[[#This Row],[وظایف]]="","",ROW()-ROW(Table13[[#Headers],[ردیف]]))</f>
        <v>23</v>
      </c>
      <c r="C28" s="3" t="s">
        <v>31</v>
      </c>
      <c r="D28" s="2" t="s">
        <v>57</v>
      </c>
      <c r="E28" s="7">
        <v>13940817</v>
      </c>
      <c r="F28" s="2" t="s">
        <v>8</v>
      </c>
    </row>
    <row r="29" spans="2:6" ht="19.5" x14ac:dyDescent="0.25">
      <c r="B29" s="2">
        <f>IF(Table13[[#This Row],[وظایف]]="","",ROW()-ROW(Table13[[#Headers],[ردیف]]))</f>
        <v>24</v>
      </c>
      <c r="C29" s="3" t="s">
        <v>32</v>
      </c>
      <c r="D29" s="2" t="s">
        <v>58</v>
      </c>
      <c r="E29" s="7">
        <v>13940818</v>
      </c>
      <c r="F29" s="2"/>
    </row>
    <row r="30" spans="2:6" ht="19.5" x14ac:dyDescent="0.25">
      <c r="B30" s="2">
        <f>IF(Table13[[#This Row],[وظایف]]="","",ROW()-ROW(Table13[[#Headers],[ردیف]]))</f>
        <v>25</v>
      </c>
      <c r="C30" s="3" t="s">
        <v>33</v>
      </c>
      <c r="D30" s="2" t="s">
        <v>59</v>
      </c>
      <c r="E30" s="7">
        <v>13940819</v>
      </c>
      <c r="F30" s="2" t="s">
        <v>8</v>
      </c>
    </row>
    <row r="31" spans="2:6" ht="19.5" x14ac:dyDescent="0.25">
      <c r="B31" s="2">
        <f>IF(Table13[[#This Row],[وظایف]]="","",ROW()-ROW(Table13[[#Headers],[ردیف]]))</f>
        <v>26</v>
      </c>
      <c r="C31" s="3" t="s">
        <v>34</v>
      </c>
      <c r="D31" s="2" t="s">
        <v>60</v>
      </c>
      <c r="E31" s="7">
        <v>13940820</v>
      </c>
      <c r="F31" s="2"/>
    </row>
    <row r="32" spans="2:6" ht="19.5" x14ac:dyDescent="0.25">
      <c r="B32" s="2">
        <f>IF(Table13[[#This Row],[وظایف]]="","",ROW()-ROW(Table13[[#Headers],[ردیف]]))</f>
        <v>27</v>
      </c>
      <c r="C32" s="3" t="s">
        <v>35</v>
      </c>
      <c r="D32" s="2" t="s">
        <v>49</v>
      </c>
      <c r="E32" s="7">
        <v>13940821</v>
      </c>
      <c r="F32" s="2"/>
    </row>
    <row r="33" spans="2:6" ht="19.5" x14ac:dyDescent="0.25">
      <c r="B33" s="2">
        <f>IF(Table13[[#This Row],[وظایف]]="","",ROW()-ROW(Table13[[#Headers],[ردیف]]))</f>
        <v>28</v>
      </c>
      <c r="C33" s="3" t="s">
        <v>36</v>
      </c>
      <c r="D33" s="2" t="s">
        <v>58</v>
      </c>
      <c r="E33" s="7">
        <v>13940822</v>
      </c>
      <c r="F33" s="2"/>
    </row>
    <row r="34" spans="2:6" ht="19.5" x14ac:dyDescent="0.25">
      <c r="B34" s="2">
        <f>IF(Table13[[#This Row],[وظایف]]="","",ROW()-ROW(Table13[[#Headers],[ردیف]]))</f>
        <v>29</v>
      </c>
      <c r="C34" s="3" t="s">
        <v>37</v>
      </c>
      <c r="D34" s="2" t="s">
        <v>54</v>
      </c>
      <c r="E34" s="7">
        <v>13940823</v>
      </c>
      <c r="F34" s="2"/>
    </row>
    <row r="35" spans="2:6" ht="19.5" x14ac:dyDescent="0.25">
      <c r="B35" s="2">
        <f>IF(Table13[[#This Row],[وظایف]]="","",ROW()-ROW(Table13[[#Headers],[ردیف]]))</f>
        <v>30</v>
      </c>
      <c r="C35" s="3" t="s">
        <v>38</v>
      </c>
      <c r="D35" s="2" t="s">
        <v>61</v>
      </c>
      <c r="E35" s="7">
        <v>13940824</v>
      </c>
      <c r="F35" s="2" t="s">
        <v>8</v>
      </c>
    </row>
    <row r="36" spans="2:6" ht="19.5" x14ac:dyDescent="0.25">
      <c r="B36" s="2">
        <f>IF(Table13[[#This Row],[وظایف]]="","",ROW()-ROW(Table13[[#Headers],[ردیف]]))</f>
        <v>31</v>
      </c>
      <c r="C36" s="3" t="s">
        <v>91</v>
      </c>
      <c r="D36" s="2" t="s">
        <v>60</v>
      </c>
      <c r="E36" s="7">
        <v>13940825</v>
      </c>
      <c r="F36" s="2"/>
    </row>
    <row r="37" spans="2:6" ht="19.5" x14ac:dyDescent="0.25">
      <c r="B37" s="2">
        <f>IF(Table13[[#This Row],[وظایف]]="","",ROW()-ROW(Table13[[#Headers],[ردیف]]))</f>
        <v>32</v>
      </c>
      <c r="C37" s="3" t="s">
        <v>92</v>
      </c>
      <c r="D37" s="2" t="s">
        <v>57</v>
      </c>
      <c r="E37" s="7">
        <v>13940826</v>
      </c>
      <c r="F37" s="2" t="s">
        <v>8</v>
      </c>
    </row>
  </sheetData>
  <mergeCells count="3">
    <mergeCell ref="H3:I3"/>
    <mergeCell ref="A1:C1"/>
    <mergeCell ref="K3:Q3"/>
  </mergeCells>
  <conditionalFormatting sqref="B6:F37">
    <cfRule type="expression" dxfId="7" priority="1">
      <formula>AND(CHOOSE(high.type,TRUE,$F6&lt;&gt;"تمام شده",$F6="تمام شده"), $E6=MEDIAN(start,$E6,end-1))</formula>
    </cfRule>
  </conditionalFormatting>
  <dataValidations count="1">
    <dataValidation type="list" allowBlank="1" showInputMessage="1" showErrorMessage="1" sqref="F6:F37">
      <formula1>$O$13:$O$14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1238250</xdr:colOff>
                    <xdr:row>1</xdr:row>
                    <xdr:rowOff>171450</xdr:rowOff>
                  </from>
                  <to>
                    <xdr:col>3</xdr:col>
                    <xdr:colOff>9525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152400</xdr:colOff>
                    <xdr:row>2</xdr:row>
                    <xdr:rowOff>0</xdr:rowOff>
                  </from>
                  <to>
                    <xdr:col>3</xdr:col>
                    <xdr:colOff>742950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3</xdr:col>
                    <xdr:colOff>876300</xdr:colOff>
                    <xdr:row>2</xdr:row>
                    <xdr:rowOff>0</xdr:rowOff>
                  </from>
                  <to>
                    <xdr:col>4</xdr:col>
                    <xdr:colOff>638175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4</xdr:col>
                    <xdr:colOff>771525</xdr:colOff>
                    <xdr:row>2</xdr:row>
                    <xdr:rowOff>0</xdr:rowOff>
                  </from>
                  <to>
                    <xdr:col>5</xdr:col>
                    <xdr:colOff>523875</xdr:colOff>
                    <xdr:row>2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VE23"/>
  <sheetViews>
    <sheetView showGridLines="0" rightToLeft="1" zoomScale="85" zoomScaleNormal="85" workbookViewId="0">
      <selection activeCell="L22" sqref="L22"/>
    </sheetView>
  </sheetViews>
  <sheetFormatPr defaultColWidth="0" defaultRowHeight="21" zeroHeight="1" x14ac:dyDescent="0.55000000000000004"/>
  <cols>
    <col min="1" max="1" width="10.42578125" style="23" bestFit="1" customWidth="1"/>
    <col min="2" max="2" width="15" style="23" bestFit="1" customWidth="1"/>
    <col min="3" max="3" width="10" style="24" bestFit="1" customWidth="1"/>
    <col min="4" max="4" width="12.7109375" style="24" bestFit="1" customWidth="1"/>
    <col min="5" max="12" width="9.140625" style="24" bestFit="1" customWidth="1"/>
    <col min="13" max="14" width="9.140625" style="23" bestFit="1" customWidth="1"/>
    <col min="15" max="15" width="9.140625" style="24" bestFit="1" customWidth="1"/>
    <col min="16" max="18" width="9.140625" style="23" bestFit="1" customWidth="1"/>
    <col min="19" max="20" width="9" style="5" customWidth="1"/>
    <col min="21" max="251" width="9" style="5" hidden="1"/>
    <col min="252" max="253" width="20.140625" style="5" hidden="1"/>
    <col min="254" max="507" width="9" style="5" hidden="1"/>
    <col min="508" max="509" width="20.140625" style="5" hidden="1"/>
    <col min="510" max="763" width="9" style="5" hidden="1"/>
    <col min="764" max="765" width="20.140625" style="5" hidden="1"/>
    <col min="766" max="1019" width="9" style="5" hidden="1"/>
    <col min="1020" max="1021" width="20.140625" style="5" hidden="1"/>
    <col min="1022" max="1275" width="9" style="5" hidden="1"/>
    <col min="1276" max="1277" width="20.140625" style="5" hidden="1"/>
    <col min="1278" max="1531" width="9" style="5" hidden="1"/>
    <col min="1532" max="1533" width="20.140625" style="5" hidden="1"/>
    <col min="1534" max="1787" width="9" style="5" hidden="1"/>
    <col min="1788" max="1789" width="20.140625" style="5" hidden="1"/>
    <col min="1790" max="2043" width="9" style="5" hidden="1"/>
    <col min="2044" max="2045" width="20.140625" style="5" hidden="1"/>
    <col min="2046" max="2299" width="9" style="5" hidden="1"/>
    <col min="2300" max="2301" width="20.140625" style="5" hidden="1"/>
    <col min="2302" max="2555" width="9" style="5" hidden="1"/>
    <col min="2556" max="2557" width="20.140625" style="5" hidden="1"/>
    <col min="2558" max="2811" width="9" style="5" hidden="1"/>
    <col min="2812" max="2813" width="20.140625" style="5" hidden="1"/>
    <col min="2814" max="3067" width="9" style="5" hidden="1"/>
    <col min="3068" max="3069" width="20.140625" style="5" hidden="1"/>
    <col min="3070" max="3323" width="9" style="5" hidden="1"/>
    <col min="3324" max="3325" width="20.140625" style="5" hidden="1"/>
    <col min="3326" max="3579" width="9" style="5" hidden="1"/>
    <col min="3580" max="3581" width="20.140625" style="5" hidden="1"/>
    <col min="3582" max="3835" width="9" style="5" hidden="1"/>
    <col min="3836" max="3837" width="20.140625" style="5" hidden="1"/>
    <col min="3838" max="4091" width="9" style="5" hidden="1"/>
    <col min="4092" max="4093" width="20.140625" style="5" hidden="1"/>
    <col min="4094" max="4347" width="9" style="5" hidden="1"/>
    <col min="4348" max="4349" width="20.140625" style="5" hidden="1"/>
    <col min="4350" max="4603" width="9" style="5" hidden="1"/>
    <col min="4604" max="4605" width="20.140625" style="5" hidden="1"/>
    <col min="4606" max="4859" width="9" style="5" hidden="1"/>
    <col min="4860" max="4861" width="20.140625" style="5" hidden="1"/>
    <col min="4862" max="5115" width="9" style="5" hidden="1"/>
    <col min="5116" max="5117" width="20.140625" style="5" hidden="1"/>
    <col min="5118" max="5371" width="9" style="5" hidden="1"/>
    <col min="5372" max="5373" width="20.140625" style="5" hidden="1"/>
    <col min="5374" max="5627" width="9" style="5" hidden="1"/>
    <col min="5628" max="5629" width="20.140625" style="5" hidden="1"/>
    <col min="5630" max="5883" width="9" style="5" hidden="1"/>
    <col min="5884" max="5885" width="20.140625" style="5" hidden="1"/>
    <col min="5886" max="6139" width="9" style="5" hidden="1"/>
    <col min="6140" max="6141" width="20.140625" style="5" hidden="1"/>
    <col min="6142" max="6395" width="9" style="5" hidden="1"/>
    <col min="6396" max="6397" width="20.140625" style="5" hidden="1"/>
    <col min="6398" max="6651" width="9" style="5" hidden="1"/>
    <col min="6652" max="6653" width="20.140625" style="5" hidden="1"/>
    <col min="6654" max="6907" width="9" style="5" hidden="1"/>
    <col min="6908" max="6909" width="20.140625" style="5" hidden="1"/>
    <col min="6910" max="7163" width="9" style="5" hidden="1"/>
    <col min="7164" max="7165" width="20.140625" style="5" hidden="1"/>
    <col min="7166" max="7419" width="9" style="5" hidden="1"/>
    <col min="7420" max="7421" width="20.140625" style="5" hidden="1"/>
    <col min="7422" max="7675" width="9" style="5" hidden="1"/>
    <col min="7676" max="7677" width="20.140625" style="5" hidden="1"/>
    <col min="7678" max="7931" width="9" style="5" hidden="1"/>
    <col min="7932" max="7933" width="20.140625" style="5" hidden="1"/>
    <col min="7934" max="8187" width="9" style="5" hidden="1"/>
    <col min="8188" max="8189" width="20.140625" style="5" hidden="1"/>
    <col min="8190" max="8443" width="9" style="5" hidden="1"/>
    <col min="8444" max="8445" width="20.140625" style="5" hidden="1"/>
    <col min="8446" max="8699" width="9" style="5" hidden="1"/>
    <col min="8700" max="8701" width="20.140625" style="5" hidden="1"/>
    <col min="8702" max="8955" width="9" style="5" hidden="1"/>
    <col min="8956" max="8957" width="20.140625" style="5" hidden="1"/>
    <col min="8958" max="9211" width="9" style="5" hidden="1"/>
    <col min="9212" max="9213" width="20.140625" style="5" hidden="1"/>
    <col min="9214" max="9467" width="9" style="5" hidden="1"/>
    <col min="9468" max="9469" width="20.140625" style="5" hidden="1"/>
    <col min="9470" max="9723" width="9" style="5" hidden="1"/>
    <col min="9724" max="9725" width="20.140625" style="5" hidden="1"/>
    <col min="9726" max="9979" width="9" style="5" hidden="1"/>
    <col min="9980" max="9981" width="20.140625" style="5" hidden="1"/>
    <col min="9982" max="10235" width="9" style="5" hidden="1"/>
    <col min="10236" max="10237" width="20.140625" style="5" hidden="1"/>
    <col min="10238" max="10491" width="9" style="5" hidden="1"/>
    <col min="10492" max="10493" width="20.140625" style="5" hidden="1"/>
    <col min="10494" max="10747" width="9" style="5" hidden="1"/>
    <col min="10748" max="10749" width="20.140625" style="5" hidden="1"/>
    <col min="10750" max="11003" width="9" style="5" hidden="1"/>
    <col min="11004" max="11005" width="20.140625" style="5" hidden="1"/>
    <col min="11006" max="11259" width="9" style="5" hidden="1"/>
    <col min="11260" max="11261" width="20.140625" style="5" hidden="1"/>
    <col min="11262" max="11515" width="9" style="5" hidden="1"/>
    <col min="11516" max="11517" width="20.140625" style="5" hidden="1"/>
    <col min="11518" max="11771" width="9" style="5" hidden="1"/>
    <col min="11772" max="11773" width="20.140625" style="5" hidden="1"/>
    <col min="11774" max="12027" width="9" style="5" hidden="1"/>
    <col min="12028" max="12029" width="20.140625" style="5" hidden="1"/>
    <col min="12030" max="12283" width="9" style="5" hidden="1"/>
    <col min="12284" max="12285" width="20.140625" style="5" hidden="1"/>
    <col min="12286" max="12539" width="9" style="5" hidden="1"/>
    <col min="12540" max="12541" width="20.140625" style="5" hidden="1"/>
    <col min="12542" max="12795" width="9" style="5" hidden="1"/>
    <col min="12796" max="12797" width="20.140625" style="5" hidden="1"/>
    <col min="12798" max="13051" width="9" style="5" hidden="1"/>
    <col min="13052" max="13053" width="20.140625" style="5" hidden="1"/>
    <col min="13054" max="13307" width="9" style="5" hidden="1"/>
    <col min="13308" max="13309" width="20.140625" style="5" hidden="1"/>
    <col min="13310" max="13563" width="9" style="5" hidden="1"/>
    <col min="13564" max="13565" width="20.140625" style="5" hidden="1"/>
    <col min="13566" max="13819" width="9" style="5" hidden="1"/>
    <col min="13820" max="13821" width="20.140625" style="5" hidden="1"/>
    <col min="13822" max="14075" width="9" style="5" hidden="1"/>
    <col min="14076" max="14077" width="20.140625" style="5" hidden="1"/>
    <col min="14078" max="14331" width="9" style="5" hidden="1"/>
    <col min="14332" max="14333" width="20.140625" style="5" hidden="1"/>
    <col min="14334" max="14587" width="9" style="5" hidden="1"/>
    <col min="14588" max="14589" width="20.140625" style="5" hidden="1"/>
    <col min="14590" max="14843" width="9" style="5" hidden="1"/>
    <col min="14844" max="14845" width="20.140625" style="5" hidden="1"/>
    <col min="14846" max="15099" width="9" style="5" hidden="1"/>
    <col min="15100" max="15101" width="20.140625" style="5" hidden="1"/>
    <col min="15102" max="15355" width="9" style="5" hidden="1"/>
    <col min="15356" max="15357" width="20.140625" style="5" hidden="1"/>
    <col min="15358" max="15611" width="9" style="5" hidden="1"/>
    <col min="15612" max="15613" width="20.140625" style="5" hidden="1"/>
    <col min="15614" max="15867" width="9" style="5" hidden="1"/>
    <col min="15868" max="15869" width="20.140625" style="5" hidden="1"/>
    <col min="15870" max="16123" width="9" style="5" hidden="1"/>
    <col min="16124" max="16125" width="20.140625" style="5" hidden="1"/>
    <col min="16126" max="16384" width="9" style="5" hidden="1"/>
  </cols>
  <sheetData>
    <row r="1" spans="1:18" x14ac:dyDescent="0.55000000000000004">
      <c r="B1" s="48"/>
      <c r="C1" s="41" t="s">
        <v>89</v>
      </c>
      <c r="D1" s="41"/>
      <c r="E1" s="41"/>
      <c r="F1" s="41"/>
      <c r="G1" s="41" t="s">
        <v>90</v>
      </c>
      <c r="H1" s="41"/>
      <c r="I1" s="41"/>
      <c r="J1" s="41"/>
    </row>
    <row r="2" spans="1:18" x14ac:dyDescent="0.55000000000000004">
      <c r="B2" s="49"/>
      <c r="C2" s="33" t="s">
        <v>70</v>
      </c>
      <c r="D2" s="33" t="s">
        <v>76</v>
      </c>
      <c r="E2" s="33" t="s">
        <v>77</v>
      </c>
      <c r="F2" s="33" t="s">
        <v>78</v>
      </c>
      <c r="G2" s="33" t="s">
        <v>76</v>
      </c>
      <c r="H2" s="33" t="s">
        <v>77</v>
      </c>
      <c r="I2" s="33" t="s">
        <v>78</v>
      </c>
      <c r="J2" s="33" t="s">
        <v>70</v>
      </c>
    </row>
    <row r="3" spans="1:18" x14ac:dyDescent="0.55000000000000004">
      <c r="B3" s="34" t="s">
        <v>84</v>
      </c>
      <c r="C3" s="27">
        <f ca="1">TODAY()</f>
        <v>44157</v>
      </c>
      <c r="D3" s="28">
        <f ca="1">YEAR(C3)</f>
        <v>2020</v>
      </c>
      <c r="E3" s="25">
        <f ca="1">MONTH(C3)</f>
        <v>11</v>
      </c>
      <c r="F3" s="25">
        <f ca="1">DAY(C3)</f>
        <v>22</v>
      </c>
      <c r="G3" s="25">
        <f ca="1">R11</f>
        <v>1399</v>
      </c>
      <c r="H3" s="25" t="str">
        <f ca="1">IF(C18&lt;10,"0"&amp;C18,C18)</f>
        <v>09</v>
      </c>
      <c r="I3" s="25" t="str">
        <f ca="1">IF(E18&lt;10,"0"&amp;E18,E18)</f>
        <v>02</v>
      </c>
      <c r="J3" s="25" t="str">
        <f ca="1">G3&amp;H3&amp;I3</f>
        <v>13990902</v>
      </c>
    </row>
    <row r="4" spans="1:18" x14ac:dyDescent="0.55000000000000004">
      <c r="B4" s="34" t="s">
        <v>85</v>
      </c>
      <c r="C4" s="27">
        <f ca="1">TODAY()-7</f>
        <v>44150</v>
      </c>
      <c r="D4" s="28">
        <f t="shared" ref="D4:D7" ca="1" si="0">YEAR(C4)</f>
        <v>2020</v>
      </c>
      <c r="E4" s="25">
        <f t="shared" ref="E4:E7" ca="1" si="1">MONTH(C4)</f>
        <v>11</v>
      </c>
      <c r="F4" s="25">
        <f t="shared" ref="F4:F7" ca="1" si="2">DAY(C4)</f>
        <v>15</v>
      </c>
      <c r="G4" s="25">
        <f t="shared" ref="G4:G6" ca="1" si="3">R12</f>
        <v>1399</v>
      </c>
      <c r="H4" s="25" t="str">
        <f t="shared" ref="H4:H7" ca="1" si="4">IF(C19&lt;10,"0"&amp;C19,C19)</f>
        <v>08</v>
      </c>
      <c r="I4" s="25">
        <f t="shared" ref="I4:I7" ca="1" si="5">IF(E19&lt;10,"0"&amp;E19,E19)</f>
        <v>25</v>
      </c>
      <c r="J4" s="25" t="str">
        <f t="shared" ref="J4:J7" ca="1" si="6">G4&amp;H4&amp;I4</f>
        <v>13990825</v>
      </c>
    </row>
    <row r="5" spans="1:18" x14ac:dyDescent="0.55000000000000004">
      <c r="B5" s="34" t="s">
        <v>86</v>
      </c>
      <c r="C5" s="27">
        <f ca="1">TODAY()-14</f>
        <v>44143</v>
      </c>
      <c r="D5" s="28">
        <f t="shared" ca="1" si="0"/>
        <v>2020</v>
      </c>
      <c r="E5" s="25">
        <f t="shared" ca="1" si="1"/>
        <v>11</v>
      </c>
      <c r="F5" s="25">
        <f t="shared" ca="1" si="2"/>
        <v>8</v>
      </c>
      <c r="G5" s="25">
        <f t="shared" ca="1" si="3"/>
        <v>1399</v>
      </c>
      <c r="H5" s="25" t="str">
        <f t="shared" ca="1" si="4"/>
        <v>08</v>
      </c>
      <c r="I5" s="25">
        <f t="shared" ca="1" si="5"/>
        <v>18</v>
      </c>
      <c r="J5" s="25" t="str">
        <f t="shared" ca="1" si="6"/>
        <v>13990818</v>
      </c>
    </row>
    <row r="6" spans="1:18" x14ac:dyDescent="0.55000000000000004">
      <c r="B6" s="34" t="s">
        <v>87</v>
      </c>
      <c r="C6" s="27">
        <f ca="1">TODAY()+7</f>
        <v>44164</v>
      </c>
      <c r="D6" s="28">
        <f t="shared" ca="1" si="0"/>
        <v>2020</v>
      </c>
      <c r="E6" s="25">
        <f t="shared" ca="1" si="1"/>
        <v>11</v>
      </c>
      <c r="F6" s="25">
        <f t="shared" ca="1" si="2"/>
        <v>29</v>
      </c>
      <c r="G6" s="25">
        <f t="shared" ca="1" si="3"/>
        <v>1399</v>
      </c>
      <c r="H6" s="25" t="str">
        <f t="shared" ca="1" si="4"/>
        <v>09</v>
      </c>
      <c r="I6" s="25" t="str">
        <f t="shared" ca="1" si="5"/>
        <v>09</v>
      </c>
      <c r="J6" s="25" t="str">
        <f t="shared" ca="1" si="6"/>
        <v>13990909</v>
      </c>
    </row>
    <row r="7" spans="1:18" x14ac:dyDescent="0.55000000000000004">
      <c r="B7" s="34" t="s">
        <v>88</v>
      </c>
      <c r="C7" s="27">
        <f ca="1">TODAY()+14</f>
        <v>44171</v>
      </c>
      <c r="D7" s="28">
        <f t="shared" ca="1" si="0"/>
        <v>2020</v>
      </c>
      <c r="E7" s="25">
        <f t="shared" ca="1" si="1"/>
        <v>12</v>
      </c>
      <c r="F7" s="25">
        <f t="shared" ca="1" si="2"/>
        <v>6</v>
      </c>
      <c r="G7" s="25">
        <f ca="1">R15</f>
        <v>1399</v>
      </c>
      <c r="H7" s="25" t="str">
        <f t="shared" ca="1" si="4"/>
        <v>09</v>
      </c>
      <c r="I7" s="25">
        <f t="shared" ca="1" si="5"/>
        <v>16</v>
      </c>
      <c r="J7" s="25" t="str">
        <f t="shared" ca="1" si="6"/>
        <v>13990916</v>
      </c>
    </row>
    <row r="8" spans="1:18" ht="5.25" customHeight="1" x14ac:dyDescent="0.55000000000000004"/>
    <row r="9" spans="1:18" x14ac:dyDescent="0.25">
      <c r="A9" s="42" t="s">
        <v>81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1:18" x14ac:dyDescent="0.25">
      <c r="A10" s="25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 t="s">
        <v>79</v>
      </c>
      <c r="O10" s="25"/>
      <c r="P10" s="25"/>
      <c r="Q10" s="25"/>
      <c r="R10" s="25" t="s">
        <v>80</v>
      </c>
    </row>
    <row r="11" spans="1:18" x14ac:dyDescent="0.25">
      <c r="A11" s="25" t="s">
        <v>71</v>
      </c>
      <c r="B11" s="29" t="str">
        <f ca="1">IF($E3=B$10,0,"")</f>
        <v/>
      </c>
      <c r="C11" s="29" t="str">
        <f ca="1">IF($E3=C$10,0,"")</f>
        <v/>
      </c>
      <c r="D11" s="25" t="str">
        <f ca="1">IF(E3=D$10,IF(MOD(D3,4)=0,60,59),"")</f>
        <v/>
      </c>
      <c r="E11" s="25" t="str">
        <f ca="1">IF(E3=E$10,IF(MOD(D3,4)=0,91,90),"")</f>
        <v/>
      </c>
      <c r="F11" s="29" t="str">
        <f ca="1">IF(E3=F$10,IF(MOD(D3,4)=0,121,120),"")</f>
        <v/>
      </c>
      <c r="G11" s="29" t="str">
        <f ca="1">IF(E3=G$10,IF(MOD(D3,4)=0,152,151),"")</f>
        <v/>
      </c>
      <c r="H11" s="29" t="str">
        <f ca="1">IF(E3=H$10,IF(MOD(D3,4)=0,182,181),"")</f>
        <v/>
      </c>
      <c r="I11" s="29" t="str">
        <f ca="1">IF(E3=I$10,IF(MOD(D3,4)=0,213,212),"")</f>
        <v/>
      </c>
      <c r="J11" s="29" t="str">
        <f ca="1">IF(E3=J$10,IF(MOD(D3,4)=0,244,243),"")</f>
        <v/>
      </c>
      <c r="K11" s="29" t="str">
        <f ca="1">IF(E3=K$10,IF(MOD(D3,4)=0,274,273),"")</f>
        <v/>
      </c>
      <c r="L11" s="29">
        <f ca="1">IF(E3=L$10,IF(MOD(D3,4)=0,305,304),"")</f>
        <v>305</v>
      </c>
      <c r="M11" s="29" t="str">
        <f ca="1">IF(E3=M$10,IF(MOD(D3,4)=0,335,334),"")</f>
        <v/>
      </c>
      <c r="N11" s="29">
        <f ca="1">SUM(B11:M11)+F3</f>
        <v>327</v>
      </c>
      <c r="O11" s="29">
        <f ca="1">INT(D3*365.25)</f>
        <v>737805</v>
      </c>
      <c r="P11" s="29">
        <f ca="1">O11+N11</f>
        <v>738132</v>
      </c>
      <c r="Q11" s="29">
        <f ca="1">P11-226900</f>
        <v>511232</v>
      </c>
      <c r="R11" s="29">
        <f ca="1">INT(Q11/365.25)</f>
        <v>1399</v>
      </c>
    </row>
    <row r="12" spans="1:18" x14ac:dyDescent="0.25">
      <c r="A12" s="26" t="s">
        <v>74</v>
      </c>
      <c r="B12" s="29" t="str">
        <f ca="1">IF($E4=B$10,0,"")</f>
        <v/>
      </c>
      <c r="C12" s="29" t="str">
        <f ca="1">IF($E4=C$10,0,"")</f>
        <v/>
      </c>
      <c r="D12" s="25" t="str">
        <f ca="1">IF(E4=D$10,IF(MOD(D4,4)=0,60,59),"")</f>
        <v/>
      </c>
      <c r="E12" s="25" t="str">
        <f ca="1">IF(E4=E$10,IF(MOD(D4,4)=0,91,90),"")</f>
        <v/>
      </c>
      <c r="F12" s="29" t="str">
        <f t="shared" ref="F12:F13" ca="1" si="7">IF(E4=F$10,IF(MOD(D4,4)=0,121,120),"")</f>
        <v/>
      </c>
      <c r="G12" s="29" t="str">
        <f ca="1">IF(E4=G$10,IF(MOD(D4,4)=0,152,151),"")</f>
        <v/>
      </c>
      <c r="H12" s="29" t="str">
        <f ca="1">IF(E4=H$10,IF(MOD(D4,4)=0,182,181),"")</f>
        <v/>
      </c>
      <c r="I12" s="29" t="str">
        <f ca="1">IF(E4=I$10,IF(MOD(D4,4)=0,213,212),"")</f>
        <v/>
      </c>
      <c r="J12" s="29" t="str">
        <f t="shared" ref="J12:J15" ca="1" si="8">IF(E4=J$10,IF(MOD(D4,4)=0,244,243),"")</f>
        <v/>
      </c>
      <c r="K12" s="29" t="str">
        <f ca="1">IF(E4=K$10,IF(MOD(D4,4)=0,274,273),"")</f>
        <v/>
      </c>
      <c r="L12" s="29">
        <f t="shared" ref="L12:L15" ca="1" si="9">IF(E4=L$10,IF(MOD(D4,4)=0,305,304),"")</f>
        <v>305</v>
      </c>
      <c r="M12" s="29" t="str">
        <f t="shared" ref="M12:M15" ca="1" si="10">IF(E4=M$10,IF(MOD(D4,4)=0,335,334),"")</f>
        <v/>
      </c>
      <c r="N12" s="29">
        <f t="shared" ref="N12:N15" ca="1" si="11">SUM(B12:M12)+F4</f>
        <v>320</v>
      </c>
      <c r="O12" s="29">
        <f t="shared" ref="O12:O15" ca="1" si="12">INT(D4*365.25)</f>
        <v>737805</v>
      </c>
      <c r="P12" s="29">
        <f t="shared" ref="P12:P15" ca="1" si="13">O12+N12</f>
        <v>738125</v>
      </c>
      <c r="Q12" s="29">
        <f t="shared" ref="Q12:Q15" ca="1" si="14">P12-226900</f>
        <v>511225</v>
      </c>
      <c r="R12" s="29">
        <f t="shared" ref="R12:R15" ca="1" si="15">INT(Q12/365.25)</f>
        <v>1399</v>
      </c>
    </row>
    <row r="13" spans="1:18" x14ac:dyDescent="0.25">
      <c r="A13" s="26" t="s">
        <v>75</v>
      </c>
      <c r="B13" s="29" t="str">
        <f ca="1">IF($E5=B$10,0,"")</f>
        <v/>
      </c>
      <c r="C13" s="29" t="str">
        <f t="shared" ref="C13:C15" ca="1" si="16">IF($E5=C$10,0,"")</f>
        <v/>
      </c>
      <c r="D13" s="25" t="str">
        <f t="shared" ref="D13:D15" ca="1" si="17">IF(E5=D$10,IF(MOD(D5,4)=0,60,59),"")</f>
        <v/>
      </c>
      <c r="E13" s="25" t="str">
        <f ca="1">IF(E5=E$10,IF(MOD(D5,4)=0,91,90),"")</f>
        <v/>
      </c>
      <c r="F13" s="29" t="str">
        <f t="shared" ca="1" si="7"/>
        <v/>
      </c>
      <c r="G13" s="29" t="str">
        <f t="shared" ref="G13:G15" ca="1" si="18">IF(E5=G$10,IF(MOD(D5,4)=0,152,151),"")</f>
        <v/>
      </c>
      <c r="H13" s="29" t="str">
        <f t="shared" ref="H13:H15" ca="1" si="19">IF(E5=H$10,IF(MOD(D5,4)=0,182,181),"")</f>
        <v/>
      </c>
      <c r="I13" s="29" t="str">
        <f t="shared" ref="I13:I15" ca="1" si="20">IF(E5=I$10,IF(MOD(D5,4)=0,213,212),"")</f>
        <v/>
      </c>
      <c r="J13" s="29" t="str">
        <f ca="1">IF(E5=J$10,IF(MOD(D5,4)=0,244,243),"")</f>
        <v/>
      </c>
      <c r="K13" s="29" t="str">
        <f ca="1">IF(E5=K$10,IF(MOD(D5,4)=0,274,273),"")</f>
        <v/>
      </c>
      <c r="L13" s="29">
        <f ca="1">IF(E5=L$10,IF(MOD(D5,4)=0,305,304),"")</f>
        <v>305</v>
      </c>
      <c r="M13" s="29" t="str">
        <f ca="1">IF(E5=M$10,IF(MOD(D5,4)=0,335,334),"")</f>
        <v/>
      </c>
      <c r="N13" s="29">
        <f t="shared" ca="1" si="11"/>
        <v>313</v>
      </c>
      <c r="O13" s="29">
        <f t="shared" ca="1" si="12"/>
        <v>737805</v>
      </c>
      <c r="P13" s="29">
        <f t="shared" ca="1" si="13"/>
        <v>738118</v>
      </c>
      <c r="Q13" s="29">
        <f t="shared" ca="1" si="14"/>
        <v>511218</v>
      </c>
      <c r="R13" s="29">
        <f t="shared" ca="1" si="15"/>
        <v>1399</v>
      </c>
    </row>
    <row r="14" spans="1:18" x14ac:dyDescent="0.25">
      <c r="A14" s="26" t="s">
        <v>72</v>
      </c>
      <c r="B14" s="29" t="str">
        <f ca="1">IF($E6=B$10,0,"")</f>
        <v/>
      </c>
      <c r="C14" s="29" t="str">
        <f t="shared" ca="1" si="16"/>
        <v/>
      </c>
      <c r="D14" s="25" t="str">
        <f t="shared" ca="1" si="17"/>
        <v/>
      </c>
      <c r="E14" s="25" t="str">
        <f ca="1">IF(E6=E$10,IF(MOD(D6,4)=0,91,90),"")</f>
        <v/>
      </c>
      <c r="F14" s="29" t="str">
        <f ca="1">IF(E6=F$10,IF(MOD(D6,4)=0,121,120),"")</f>
        <v/>
      </c>
      <c r="G14" s="29" t="str">
        <f t="shared" ca="1" si="18"/>
        <v/>
      </c>
      <c r="H14" s="29" t="str">
        <f t="shared" ca="1" si="19"/>
        <v/>
      </c>
      <c r="I14" s="29" t="str">
        <f t="shared" ca="1" si="20"/>
        <v/>
      </c>
      <c r="J14" s="29" t="str">
        <f t="shared" ca="1" si="8"/>
        <v/>
      </c>
      <c r="K14" s="29" t="str">
        <f t="shared" ref="K14:K15" ca="1" si="21">IF(E6=K$10,IF(MOD(D6,4)=0,274,273),"")</f>
        <v/>
      </c>
      <c r="L14" s="29">
        <f t="shared" ca="1" si="9"/>
        <v>305</v>
      </c>
      <c r="M14" s="29" t="str">
        <f t="shared" ca="1" si="10"/>
        <v/>
      </c>
      <c r="N14" s="29">
        <f t="shared" ca="1" si="11"/>
        <v>334</v>
      </c>
      <c r="O14" s="29">
        <f t="shared" ca="1" si="12"/>
        <v>737805</v>
      </c>
      <c r="P14" s="29">
        <f t="shared" ca="1" si="13"/>
        <v>738139</v>
      </c>
      <c r="Q14" s="29">
        <f t="shared" ca="1" si="14"/>
        <v>511239</v>
      </c>
      <c r="R14" s="29">
        <f t="shared" ca="1" si="15"/>
        <v>1399</v>
      </c>
    </row>
    <row r="15" spans="1:18" x14ac:dyDescent="0.25">
      <c r="A15" s="26" t="s">
        <v>73</v>
      </c>
      <c r="B15" s="29" t="str">
        <f ca="1">IF($E7=B$10,0,"")</f>
        <v/>
      </c>
      <c r="C15" s="29" t="str">
        <f t="shared" ca="1" si="16"/>
        <v/>
      </c>
      <c r="D15" s="25" t="str">
        <f t="shared" ca="1" si="17"/>
        <v/>
      </c>
      <c r="E15" s="25" t="str">
        <f ca="1">IF(E7=E$10,IF(MOD(D7,4)=0,91,90),"")</f>
        <v/>
      </c>
      <c r="F15" s="29" t="str">
        <f ca="1">IF(E7=F$10,IF(MOD(D7,4)=0,121,120),"")</f>
        <v/>
      </c>
      <c r="G15" s="29" t="str">
        <f t="shared" ca="1" si="18"/>
        <v/>
      </c>
      <c r="H15" s="29" t="str">
        <f t="shared" ca="1" si="19"/>
        <v/>
      </c>
      <c r="I15" s="29" t="str">
        <f t="shared" ca="1" si="20"/>
        <v/>
      </c>
      <c r="J15" s="29" t="str">
        <f t="shared" ca="1" si="8"/>
        <v/>
      </c>
      <c r="K15" s="29" t="str">
        <f t="shared" ca="1" si="21"/>
        <v/>
      </c>
      <c r="L15" s="29" t="str">
        <f t="shared" ca="1" si="9"/>
        <v/>
      </c>
      <c r="M15" s="29">
        <f t="shared" ca="1" si="10"/>
        <v>335</v>
      </c>
      <c r="N15" s="29">
        <f t="shared" ca="1" si="11"/>
        <v>341</v>
      </c>
      <c r="O15" s="29">
        <f t="shared" ca="1" si="12"/>
        <v>737805</v>
      </c>
      <c r="P15" s="29">
        <f t="shared" ca="1" si="13"/>
        <v>738146</v>
      </c>
      <c r="Q15" s="29">
        <f t="shared" ca="1" si="14"/>
        <v>511246</v>
      </c>
      <c r="R15" s="29">
        <f t="shared" ca="1" si="15"/>
        <v>1399</v>
      </c>
    </row>
    <row r="16" spans="1:18" ht="6.75" customHeight="1" x14ac:dyDescent="0.55000000000000004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0"/>
    </row>
    <row r="17" spans="1:13" x14ac:dyDescent="0.55000000000000004">
      <c r="A17" s="45" t="s">
        <v>82</v>
      </c>
      <c r="B17" s="46"/>
      <c r="C17" s="47"/>
      <c r="D17" s="42" t="s">
        <v>83</v>
      </c>
      <c r="E17" s="44"/>
      <c r="F17" s="32"/>
      <c r="G17" s="32"/>
      <c r="H17" s="32"/>
      <c r="I17" s="32"/>
      <c r="J17" s="32"/>
      <c r="K17" s="32"/>
      <c r="L17" s="32"/>
      <c r="M17" s="30"/>
    </row>
    <row r="18" spans="1:13" x14ac:dyDescent="0.55000000000000004">
      <c r="A18" s="25" t="s">
        <v>71</v>
      </c>
      <c r="B18" s="29">
        <f ca="1">Q11-INT(G3*365.25)</f>
        <v>248</v>
      </c>
      <c r="C18" s="25">
        <f ca="1">IF(B18&lt;=186,IF(MOD(B18,31)=0,INT(B18/31),INT(B18/31)+1),IF(MOD((B18-186),30)=0,INT((B18-186)/30)+6,INT((B18-186)/30)+7))</f>
        <v>9</v>
      </c>
      <c r="D18" s="25" t="s">
        <v>71</v>
      </c>
      <c r="E18" s="25">
        <f ca="1">IF(B18=0,"''Please enter a number between 1 to 366  in the right cell''",IF(C18&lt;=6,B18-((C18-1)*31),B18-186-(C18-7)*30))</f>
        <v>2</v>
      </c>
      <c r="F18" s="32"/>
      <c r="G18" s="32"/>
      <c r="H18" s="32"/>
      <c r="I18" s="32"/>
      <c r="J18" s="32"/>
      <c r="K18" s="32"/>
      <c r="L18" s="32"/>
      <c r="M18" s="30"/>
    </row>
    <row r="19" spans="1:13" x14ac:dyDescent="0.55000000000000004">
      <c r="A19" s="26" t="s">
        <v>74</v>
      </c>
      <c r="B19" s="29">
        <f ca="1">Q12-INT(G4*365.25)</f>
        <v>241</v>
      </c>
      <c r="C19" s="25">
        <f ca="1">IF(B19&lt;=186,IF(MOD(B19,31)=0,INT(B19/31),INT(B19/31)+1),IF(MOD((B19-186),30)=0,INT((B19-186)/30)+6,INT((B19-186)/30)+7))</f>
        <v>8</v>
      </c>
      <c r="D19" s="26" t="s">
        <v>74</v>
      </c>
      <c r="E19" s="25">
        <f t="shared" ref="E19:E22" ca="1" si="22">IF(B19=0,"''Please enter a number between 1 to 366  in the right cell''",IF(C19&lt;=6,B19-((C19-1)*31),B19-186-(C19-7)*30))</f>
        <v>25</v>
      </c>
      <c r="F19" s="32"/>
      <c r="G19" s="32"/>
      <c r="H19" s="32"/>
      <c r="I19" s="32"/>
      <c r="J19" s="32"/>
      <c r="K19" s="32"/>
      <c r="L19" s="32"/>
      <c r="M19" s="30"/>
    </row>
    <row r="20" spans="1:13" x14ac:dyDescent="0.55000000000000004">
      <c r="A20" s="26" t="s">
        <v>75</v>
      </c>
      <c r="B20" s="29">
        <f ca="1">Q13-INT(G5*365.25)</f>
        <v>234</v>
      </c>
      <c r="C20" s="25">
        <f ca="1">IF(B20&lt;=186,IF(MOD(B20,31)=0,INT(B20/31),INT(B20/31)+1),IF(MOD((B20-186),30)=0,INT((B20-186)/30)+6,INT((B20-186)/30)+7))</f>
        <v>8</v>
      </c>
      <c r="D20" s="26" t="s">
        <v>75</v>
      </c>
      <c r="E20" s="25">
        <f t="shared" ca="1" si="22"/>
        <v>18</v>
      </c>
      <c r="F20" s="32"/>
      <c r="G20" s="32"/>
      <c r="H20" s="32"/>
      <c r="I20" s="32"/>
      <c r="J20" s="32"/>
      <c r="K20" s="32"/>
      <c r="L20" s="32"/>
      <c r="M20" s="30"/>
    </row>
    <row r="21" spans="1:13" x14ac:dyDescent="0.55000000000000004">
      <c r="A21" s="26" t="s">
        <v>72</v>
      </c>
      <c r="B21" s="29">
        <f ca="1">Q14-INT(G6*365.25)</f>
        <v>255</v>
      </c>
      <c r="C21" s="25">
        <f t="shared" ref="C21:C22" ca="1" si="23">IF(B21&lt;=186,IF(MOD(B21,31)=0,INT(B21/31),INT(B21/31)+1),IF(MOD((B21-186),30)=0,INT((B21-186)/30)+6,INT((B21-186)/30)+7))</f>
        <v>9</v>
      </c>
      <c r="D21" s="26" t="s">
        <v>72</v>
      </c>
      <c r="E21" s="25">
        <f t="shared" ca="1" si="22"/>
        <v>9</v>
      </c>
      <c r="F21" s="32"/>
      <c r="G21" s="32"/>
      <c r="H21" s="32"/>
      <c r="I21" s="32"/>
      <c r="J21" s="32"/>
      <c r="K21" s="32"/>
      <c r="L21" s="32"/>
      <c r="M21" s="30"/>
    </row>
    <row r="22" spans="1:13" x14ac:dyDescent="0.55000000000000004">
      <c r="A22" s="26" t="s">
        <v>73</v>
      </c>
      <c r="B22" s="29">
        <f ca="1">Q15-INT(G7*365.25)</f>
        <v>262</v>
      </c>
      <c r="C22" s="25">
        <f t="shared" ca="1" si="23"/>
        <v>9</v>
      </c>
      <c r="D22" s="26" t="s">
        <v>73</v>
      </c>
      <c r="E22" s="25">
        <f t="shared" ca="1" si="22"/>
        <v>16</v>
      </c>
      <c r="F22" s="32"/>
      <c r="G22" s="32"/>
      <c r="H22" s="32"/>
      <c r="I22" s="32"/>
      <c r="J22" s="32"/>
      <c r="K22" s="32"/>
      <c r="L22" s="32"/>
      <c r="M22" s="30"/>
    </row>
    <row r="23" spans="1:13" x14ac:dyDescent="0.55000000000000004">
      <c r="A23" s="30"/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0"/>
    </row>
  </sheetData>
  <mergeCells count="6">
    <mergeCell ref="C1:F1"/>
    <mergeCell ref="G1:J1"/>
    <mergeCell ref="A9:R9"/>
    <mergeCell ref="A17:C17"/>
    <mergeCell ref="D17:E17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لیست انجام کار</vt:lpstr>
      <vt:lpstr>تبدیل تاریخ میلادی به شمسی</vt:lpstr>
      <vt:lpstr>end</vt:lpstr>
      <vt:lpstr>high.choices</vt:lpstr>
      <vt:lpstr>high.type</vt:lpstr>
      <vt:lpstr>start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aziza</cp:lastModifiedBy>
  <dcterms:created xsi:type="dcterms:W3CDTF">2015-07-30T13:19:43Z</dcterms:created>
  <dcterms:modified xsi:type="dcterms:W3CDTF">2020-11-22T15:56:13Z</dcterms:modified>
</cp:coreProperties>
</file>